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31"/>
  <workbookPr/>
  <mc:AlternateContent xmlns:mc="http://schemas.openxmlformats.org/markup-compatibility/2006">
    <mc:Choice Requires="x15">
      <x15ac:absPath xmlns:x15ac="http://schemas.microsoft.com/office/spreadsheetml/2010/11/ac" url="/Users/jerome/Library/CloudStorage/GoogleDrive-jerome@growth-consultants.de/My Drive/05 Claude Apps/00 Obsidian/Second Brain/01 Beruflich/Kunden &amp; Projekte/Handwerkstars/04 Produkt/02 Top-Betriebe/Erfolgskit/Werkzeug 3 - Wartungsverträge/"/>
    </mc:Choice>
  </mc:AlternateContent>
  <xr:revisionPtr revIDLastSave="0" documentId="13_ncr:1_{9F762915-A72A-6147-B017-93C9FB1C6007}" xr6:coauthVersionLast="47" xr6:coauthVersionMax="47" xr10:uidLastSave="{00000000-0000-0000-0000-000000000000}"/>
  <bookViews>
    <workbookView xWindow="0" yWindow="660" windowWidth="30240" windowHeight="17800" activeTab="1" xr2:uid="{00000000-000D-0000-FFFF-FFFF00000000}"/>
  </bookViews>
  <sheets>
    <sheet name="Wartungsrechner" sheetId="1" r:id="rId1"/>
    <sheet name="Anlagentypen &amp; Staffel"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9" i="2" l="1"/>
  <c r="J9" i="2"/>
  <c r="H9" i="2"/>
  <c r="I9" i="2" s="1"/>
  <c r="J8" i="2"/>
  <c r="K8" i="2" s="1"/>
  <c r="I8" i="2"/>
  <c r="H8" i="2"/>
  <c r="J7" i="2"/>
  <c r="K7" i="2" s="1"/>
  <c r="I7" i="2"/>
  <c r="H7" i="2"/>
  <c r="J6" i="2"/>
  <c r="K6" i="2" s="1"/>
  <c r="H6" i="2"/>
  <c r="I6" i="2" s="1"/>
  <c r="J5" i="2"/>
  <c r="K5" i="2" s="1"/>
  <c r="K10" i="2" s="1"/>
  <c r="H5" i="2"/>
  <c r="I5" i="2" s="1"/>
  <c r="I10" i="2" s="1"/>
  <c r="C41" i="1"/>
  <c r="C43" i="1" s="1"/>
  <c r="C33" i="1"/>
  <c r="C34" i="1" s="1"/>
  <c r="C26" i="1"/>
  <c r="C27" i="1" s="1"/>
  <c r="C28" i="1" s="1"/>
  <c r="C24" i="1"/>
  <c r="C25" i="1" s="1"/>
  <c r="C29" i="1" s="1"/>
  <c r="C35" i="1" l="1"/>
  <c r="D34" i="1"/>
  <c r="D33" i="1"/>
  <c r="C42" i="1"/>
  <c r="D35" i="1" l="1"/>
  <c r="C36" i="1"/>
  <c r="C37" i="1" l="1"/>
  <c r="D37" i="1" s="1"/>
  <c r="D36" i="1"/>
  <c r="D38" i="1" s="1"/>
</calcChain>
</file>

<file path=xl/sharedStrings.xml><?xml version="1.0" encoding="utf-8"?>
<sst xmlns="http://schemas.openxmlformats.org/spreadsheetml/2006/main" count="73" uniqueCount="72">
  <si>
    <t>Wartungsvertrags-Rechner · Wartungsverträge als Umsatz-Dauerbrenner</t>
  </si>
  <si>
    <t>Top-Handwerker Erfolgskit · Werkzeug 3 von 7   |   Eine Klasse für sich.</t>
  </si>
  <si>
    <t>Gelbe Felder ausfüllen, der Rechner zeigt wiederkehrenden Umsatz, Bestandswert über 5 Jahre und Ihren Weg zum Ziel-Anteil.</t>
  </si>
  <si>
    <t>1.  BESTAND</t>
  </si>
  <si>
    <t>Wartbare Anlagen im Kundenbestand</t>
  </si>
  <si>
    <t>Ziel-Abschlussquote (Anteil mit Vertrag)</t>
  </si>
  <si>
    <t>Jahresumsatz des Betriebs gesamt</t>
  </si>
  <si>
    <t>2.  PRO VERTRAG</t>
  </si>
  <si>
    <t>Jahrespreis je Vertrag (netto)</t>
  </si>
  <si>
    <t>Aufwand je Wartung</t>
  </si>
  <si>
    <t>Materialkosten je Wartung</t>
  </si>
  <si>
    <t>Interner Stundenkostensatz</t>
  </si>
  <si>
    <t>i. d. R. 45 bis 55 €</t>
  </si>
  <si>
    <t>3.  ENTWICKLUNG &amp; ZIEL</t>
  </si>
  <si>
    <t>Jährliche Verbleibquote</t>
  </si>
  <si>
    <t>Neue Verträge pro Jahr</t>
  </si>
  <si>
    <t>Ziel-Anteil dieses Typs am Gesamtumsatz</t>
  </si>
  <si>
    <t>4.  ERGEBNIS</t>
  </si>
  <si>
    <t>Anzahl Verträge</t>
  </si>
  <si>
    <t>Jährlich wiederkehrender Umsatz</t>
  </si>
  <si>
    <t>Kosten je Wartung</t>
  </si>
  <si>
    <t>Deckungsbeitrag je Vertrag</t>
  </si>
  <si>
    <t>Deckungsbeitrag gesamt / Jahr</t>
  </si>
  <si>
    <t>Wartungsanteil am Umsatz</t>
  </si>
  <si>
    <t>Ø &lt; 10 % · Top 10 % 25 bis 40 %</t>
  </si>
  <si>
    <t>5.  BESTANDSWERT ÜBER 5 JAHRE</t>
  </si>
  <si>
    <t>Jahr</t>
  </si>
  <si>
    <t>Verträge</t>
  </si>
  <si>
    <t>Umsatz</t>
  </si>
  <si>
    <t>Jahr 1</t>
  </si>
  <si>
    <t>Jahr 2</t>
  </si>
  <si>
    <t>Jahr 3</t>
  </si>
  <si>
    <t>Jahr 4</t>
  </si>
  <si>
    <t>Jahr 5</t>
  </si>
  <si>
    <t>Bestandswert (5 Jahre, kumuliert)</t>
  </si>
  <si>
    <t>6.  ZIEL-RECHNER</t>
  </si>
  <si>
    <t>Benötigte Verträge für Ziel-Anteil</t>
  </si>
  <si>
    <t>Dafür nötige Abschlussquote</t>
  </si>
  <si>
    <t>Fehlende Verträge bis zum Ziel</t>
  </si>
  <si>
    <t>Hinweis: Der größte Hebel ist die Abschlussquote im Bestand, jede gewartete Anlage ist ein potenzieller Vertrag. Der Bestandswert berücksichtigt Verbleibquote und Neuverträge. Bieten Sie immer drei Stufen an (Blatt 2). Der Ziel-Anteil bezieht sich auf diesen Anlagentyp; 25 bis 40 % gelten für alle Typen zusammen. Netto, keine Steuerberatung.</t>
  </si>
  <si>
    <t>Beispielannahmen je Anlagentyp. Gelbe Spalten anpassen, DB und Umsatz rechnen automatisch.</t>
  </si>
  <si>
    <t>Anlagentyp</t>
  </si>
  <si>
    <t>Anlagen</t>
  </si>
  <si>
    <t>Quote</t>
  </si>
  <si>
    <t>Jahrespreis</t>
  </si>
  <si>
    <t>Std/Wartung</t>
  </si>
  <si>
    <t>Material</t>
  </si>
  <si>
    <t>Kostensatz</t>
  </si>
  <si>
    <t>Umsatz/Jahr</t>
  </si>
  <si>
    <t>DB je Vertrag</t>
  </si>
  <si>
    <t>DB/Jahr</t>
  </si>
  <si>
    <t>Heizung (Brennwert)</t>
  </si>
  <si>
    <t>Wärmepumpe</t>
  </si>
  <si>
    <t>Klimaanlage</t>
  </si>
  <si>
    <t>Lüftungsanlage</t>
  </si>
  <si>
    <t>Sanitär-Check</t>
  </si>
  <si>
    <t>Summe wiederkehrender Umsatz / Jahr</t>
  </si>
  <si>
    <t>Drei-Stufen-Preisstaffel (Empfehlung)</t>
  </si>
  <si>
    <t>Stufe</t>
  </si>
  <si>
    <t>Preis / Jahr</t>
  </si>
  <si>
    <t>Enthaltene Leistungen</t>
  </si>
  <si>
    <t>Basis</t>
  </si>
  <si>
    <t>99 bis 149 €</t>
  </si>
  <si>
    <t>Jährliche Wartung, Sicherheitsprüfung, Wartungsprotokoll</t>
  </si>
  <si>
    <t>Komfort (Empfehlung)</t>
  </si>
  <si>
    <t>189 bis 249 €</t>
  </si>
  <si>
    <t>Alles aus Basis + Vorrang bei Störungen, Preisgarantie Ersatzteile, reduzierte Anfahrt</t>
  </si>
  <si>
    <t>Premium</t>
  </si>
  <si>
    <t>299 bis 399 €</t>
  </si>
  <si>
    <t>Alles aus Komfort + 24/7-Notdienst, kostenlose Kleinreparaturen, jährlicher Effizienz-Check</t>
  </si>
  <si>
    <t>★ HandwerkStars</t>
  </si>
  <si>
    <t>★ HandwerkStars· Anlagentypen &amp; Preisstaffel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</si>
</sst>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
    <numFmt numFmtId="165" formatCode="#,##0\ &quot;€&quot;"/>
    <numFmt numFmtId="166" formatCode="#,##0.0\ &quot;Std.&quot;"/>
    <numFmt numFmtId="167" formatCode="#,##0.0"/>
  </numFmts>
  <fonts count="27" x14ac:knownFonts="1">
    <font>
      <sz val="11"/>
      <color theme="1"/>
      <name val="Calibri"/>
      <family val="2"/>
      <scheme val="minor"/>
    </font>
    <font>
      <b/>
      <sz val="18"/>
      <color rgb="FFFBCE3C"/>
      <name val="Arial"/>
      <family val="2"/>
    </font>
    <font>
      <b/>
      <sz val="11"/>
      <color rgb="FFFFFFFF"/>
      <name val="Arial"/>
      <family val="2"/>
    </font>
    <font>
      <sz val="9"/>
      <color rgb="FFFBCE3C"/>
      <name val="Arial"/>
      <family val="2"/>
    </font>
    <font>
      <i/>
      <sz val="9"/>
      <color rgb="FF333333"/>
      <name val="Arial"/>
      <family val="2"/>
    </font>
    <font>
      <b/>
      <sz val="11"/>
      <color rgb="FFFBCE3C"/>
      <name val="Arial"/>
      <family val="2"/>
    </font>
    <font>
      <sz val="11"/>
      <color rgb="FF333333"/>
      <name val="Arial"/>
      <family val="2"/>
    </font>
    <font>
      <b/>
      <sz val="11"/>
      <color rgb="FF0000FF"/>
      <name val="Arial"/>
      <family val="2"/>
    </font>
    <font>
      <sz val="9"/>
      <color rgb="FF888888"/>
      <name val="Arial"/>
      <family val="2"/>
    </font>
    <font>
      <b/>
      <sz val="11"/>
      <color rgb="FF000000"/>
      <name val="Arial"/>
      <family val="2"/>
    </font>
    <font>
      <b/>
      <sz val="14"/>
      <color rgb="FF000000"/>
      <name val="Arial"/>
      <family val="2"/>
    </font>
    <font>
      <sz val="11"/>
      <color rgb="FF000000"/>
      <name val="Arial"/>
      <family val="2"/>
    </font>
    <font>
      <b/>
      <sz val="11"/>
      <color rgb="FF2E7D32"/>
      <name val="Arial"/>
      <family val="2"/>
    </font>
    <font>
      <b/>
      <sz val="10"/>
      <color rgb="FFFFFFFF"/>
      <name val="Arial"/>
      <family val="2"/>
    </font>
    <font>
      <sz val="10"/>
      <color rgb="FF333333"/>
      <name val="Arial"/>
      <family val="2"/>
    </font>
    <font>
      <sz val="10"/>
      <color rgb="FF000000"/>
      <name val="Arial"/>
      <family val="2"/>
    </font>
    <font>
      <b/>
      <sz val="12"/>
      <color rgb="FF000000"/>
      <name val="Arial"/>
      <family val="2"/>
    </font>
    <font>
      <i/>
      <sz val="9"/>
      <color rgb="FF888888"/>
      <name val="Arial"/>
      <family val="2"/>
    </font>
    <font>
      <b/>
      <sz val="14"/>
      <color rgb="FFFBCE3C"/>
      <name val="Arial"/>
      <family val="2"/>
    </font>
    <font>
      <b/>
      <sz val="9"/>
      <color rgb="FFFFFFFF"/>
      <name val="Arial"/>
      <family val="2"/>
    </font>
    <font>
      <b/>
      <sz val="10"/>
      <color rgb="FF333333"/>
      <name val="Arial"/>
      <family val="2"/>
    </font>
    <font>
      <b/>
      <sz val="10"/>
      <color rgb="FF0000FF"/>
      <name val="Arial"/>
      <family val="2"/>
    </font>
    <font>
      <b/>
      <sz val="10"/>
      <color rgb="FF000000"/>
      <name val="Arial"/>
      <family val="2"/>
    </font>
    <font>
      <sz val="10"/>
      <color rgb="FF2E7D32"/>
      <name val="Arial"/>
      <family val="2"/>
    </font>
    <font>
      <b/>
      <sz val="10"/>
      <color rgb="FF2E7D32"/>
      <name val="Arial"/>
      <family val="2"/>
    </font>
    <font>
      <b/>
      <sz val="10"/>
      <color rgb="FF0A0A0A"/>
      <name val="Arial"/>
      <family val="2"/>
    </font>
    <font>
      <b/>
      <sz val="12"/>
      <color rgb="FF0A0A0A"/>
      <name val="Arial"/>
      <family val="2"/>
    </font>
  </fonts>
  <fills count="6">
    <fill>
      <patternFill patternType="none"/>
    </fill>
    <fill>
      <patternFill patternType="gray125"/>
    </fill>
    <fill>
      <patternFill patternType="solid">
        <fgColor rgb="FF0A0A0A"/>
      </patternFill>
    </fill>
    <fill>
      <patternFill patternType="solid">
        <fgColor rgb="FFFFF7D6"/>
      </patternFill>
    </fill>
    <fill>
      <patternFill patternType="solid">
        <fgColor rgb="FFFAFAFA"/>
      </patternFill>
    </fill>
    <fill>
      <patternFill patternType="solid">
        <fgColor rgb="FF333333"/>
      </patternFill>
    </fill>
  </fills>
  <borders count="2">
    <border>
      <left/>
      <right/>
      <top/>
      <bottom/>
      <diagonal/>
    </border>
    <border>
      <left style="thin">
        <color rgb="FFE5E5E5"/>
      </left>
      <right style="thin">
        <color rgb="FFE5E5E5"/>
      </right>
      <top style="thin">
        <color rgb="FFE5E5E5"/>
      </top>
      <bottom style="thin">
        <color rgb="FFE5E5E5"/>
      </bottom>
      <diagonal/>
    </border>
  </borders>
  <cellStyleXfs count="1">
    <xf numFmtId="0" fontId="0" fillId="0" borderId="0"/>
  </cellStyleXfs>
  <cellXfs count="51">
    <xf numFmtId="0" fontId="0" fillId="0" borderId="0" xfId="0"/>
    <xf numFmtId="0" fontId="6" fillId="0" borderId="0" xfId="0" applyFont="1" applyAlignment="1">
      <alignment horizontal="left" vertical="center"/>
    </xf>
    <xf numFmtId="3" fontId="7" fillId="3" borderId="1" xfId="0" applyNumberFormat="1" applyFont="1" applyFill="1" applyBorder="1" applyAlignment="1">
      <alignment horizontal="right" vertical="center"/>
    </xf>
    <xf numFmtId="164" fontId="7" fillId="3" borderId="1" xfId="0" applyNumberFormat="1" applyFont="1" applyFill="1" applyBorder="1" applyAlignment="1">
      <alignment horizontal="right" vertical="center"/>
    </xf>
    <xf numFmtId="165" fontId="7" fillId="3" borderId="1" xfId="0" applyNumberFormat="1" applyFont="1" applyFill="1" applyBorder="1" applyAlignment="1">
      <alignment horizontal="right" vertical="center"/>
    </xf>
    <xf numFmtId="166" fontId="7" fillId="3" borderId="1" xfId="0" applyNumberFormat="1" applyFont="1" applyFill="1" applyBorder="1" applyAlignment="1">
      <alignment horizontal="right" vertical="center"/>
    </xf>
    <xf numFmtId="0" fontId="8" fillId="0" borderId="0" xfId="0" applyFont="1" applyAlignment="1">
      <alignment horizontal="left" vertical="center"/>
    </xf>
    <xf numFmtId="3" fontId="9" fillId="0" borderId="0" xfId="0" applyNumberFormat="1" applyFont="1" applyAlignment="1">
      <alignment horizontal="right" vertical="center"/>
    </xf>
    <xf numFmtId="165" fontId="10" fillId="4" borderId="0" xfId="0" applyNumberFormat="1" applyFont="1" applyFill="1" applyAlignment="1">
      <alignment horizontal="right" vertical="center"/>
    </xf>
    <xf numFmtId="165" fontId="11" fillId="0" borderId="0" xfId="0" applyNumberFormat="1" applyFont="1" applyAlignment="1">
      <alignment horizontal="right" vertical="center"/>
    </xf>
    <xf numFmtId="165" fontId="12" fillId="0" borderId="0" xfId="0" applyNumberFormat="1" applyFont="1" applyAlignment="1">
      <alignment horizontal="right" vertical="center"/>
    </xf>
    <xf numFmtId="164" fontId="9" fillId="0" borderId="0" xfId="0" applyNumberFormat="1" applyFont="1" applyAlignment="1">
      <alignment horizontal="right" vertical="center"/>
    </xf>
    <xf numFmtId="0" fontId="13" fillId="5" borderId="1" xfId="0" applyFont="1" applyFill="1" applyBorder="1" applyAlignment="1">
      <alignment horizontal="left" vertical="center"/>
    </xf>
    <xf numFmtId="0" fontId="13" fillId="5" borderId="1" xfId="0" applyFont="1" applyFill="1" applyBorder="1" applyAlignment="1">
      <alignment horizontal="right" vertical="center"/>
    </xf>
    <xf numFmtId="0" fontId="14" fillId="0" borderId="1" xfId="0" applyFont="1" applyBorder="1" applyAlignment="1">
      <alignment horizontal="left" vertical="center"/>
    </xf>
    <xf numFmtId="3" fontId="15" fillId="0" borderId="1" xfId="0" applyNumberFormat="1" applyFont="1" applyBorder="1" applyAlignment="1">
      <alignment horizontal="right" vertical="center"/>
    </xf>
    <xf numFmtId="165" fontId="15" fillId="0" borderId="1" xfId="0" applyNumberFormat="1" applyFont="1" applyBorder="1" applyAlignment="1">
      <alignment horizontal="right" vertical="center"/>
    </xf>
    <xf numFmtId="0" fontId="9" fillId="4" borderId="1" xfId="0" applyFont="1" applyFill="1" applyBorder="1" applyAlignment="1">
      <alignment horizontal="left" vertical="center"/>
    </xf>
    <xf numFmtId="0" fontId="11" fillId="4" borderId="1" xfId="0" applyFont="1" applyFill="1" applyBorder="1" applyAlignment="1">
      <alignment horizontal="left" vertical="center"/>
    </xf>
    <xf numFmtId="165" fontId="16" fillId="4" borderId="1" xfId="0" applyNumberFormat="1" applyFont="1" applyFill="1" applyBorder="1" applyAlignment="1">
      <alignment horizontal="right" vertical="center"/>
    </xf>
    <xf numFmtId="3" fontId="12" fillId="0" borderId="0" xfId="0" applyNumberFormat="1" applyFont="1" applyAlignment="1">
      <alignment horizontal="right" vertical="center"/>
    </xf>
    <xf numFmtId="0" fontId="19" fillId="5" borderId="1" xfId="0" applyFont="1" applyFill="1" applyBorder="1" applyAlignment="1">
      <alignment horizontal="center" vertical="center" wrapText="1"/>
    </xf>
    <xf numFmtId="0" fontId="20" fillId="0" borderId="1" xfId="0" applyFont="1" applyBorder="1" applyAlignment="1">
      <alignment horizontal="left" vertical="center"/>
    </xf>
    <xf numFmtId="3" fontId="21" fillId="3" borderId="1" xfId="0" applyNumberFormat="1" applyFont="1" applyFill="1" applyBorder="1" applyAlignment="1">
      <alignment horizontal="right" vertical="center"/>
    </xf>
    <xf numFmtId="164" fontId="21" fillId="3" borderId="1" xfId="0" applyNumberFormat="1" applyFont="1" applyFill="1" applyBorder="1" applyAlignment="1">
      <alignment horizontal="right" vertical="center"/>
    </xf>
    <xf numFmtId="165" fontId="21" fillId="3" borderId="1" xfId="0" applyNumberFormat="1" applyFont="1" applyFill="1" applyBorder="1" applyAlignment="1">
      <alignment horizontal="right" vertical="center"/>
    </xf>
    <xf numFmtId="167" fontId="21" fillId="3" borderId="1" xfId="0" applyNumberFormat="1" applyFont="1" applyFill="1" applyBorder="1" applyAlignment="1">
      <alignment horizontal="right" vertical="center"/>
    </xf>
    <xf numFmtId="165" fontId="22" fillId="0" borderId="1" xfId="0" applyNumberFormat="1" applyFont="1" applyBorder="1" applyAlignment="1">
      <alignment horizontal="right" vertical="center"/>
    </xf>
    <xf numFmtId="165" fontId="23" fillId="0" borderId="1" xfId="0" applyNumberFormat="1" applyFont="1" applyBorder="1" applyAlignment="1">
      <alignment horizontal="right" vertical="center"/>
    </xf>
    <xf numFmtId="165" fontId="24" fillId="0" borderId="1" xfId="0" applyNumberFormat="1" applyFont="1" applyBorder="1" applyAlignment="1">
      <alignment horizontal="right" vertical="center"/>
    </xf>
    <xf numFmtId="0" fontId="25" fillId="0" borderId="0" xfId="0" applyFont="1"/>
    <xf numFmtId="165" fontId="12" fillId="0" borderId="0" xfId="0" applyNumberFormat="1" applyFont="1" applyAlignment="1">
      <alignment horizontal="right"/>
    </xf>
    <xf numFmtId="0" fontId="19" fillId="5" borderId="0" xfId="0" applyFont="1" applyFill="1"/>
    <xf numFmtId="0" fontId="20" fillId="0" borderId="0" xfId="0" applyFont="1"/>
    <xf numFmtId="0" fontId="14" fillId="0" borderId="0" xfId="0" applyFont="1"/>
    <xf numFmtId="0" fontId="20" fillId="3" borderId="0" xfId="0" applyFont="1" applyFill="1"/>
    <xf numFmtId="0" fontId="14" fillId="3" borderId="0" xfId="0" applyFont="1" applyFill="1"/>
    <xf numFmtId="0" fontId="3" fillId="2" borderId="0" xfId="0" applyFont="1" applyFill="1" applyAlignment="1">
      <alignment horizontal="left" vertical="center"/>
    </xf>
    <xf numFmtId="0" fontId="0" fillId="0" borderId="0" xfId="0"/>
    <xf numFmtId="0" fontId="4" fillId="0" borderId="0" xfId="0" applyFont="1" applyAlignment="1">
      <alignment horizontal="left" vertical="center" wrapText="1"/>
    </xf>
    <xf numFmtId="0" fontId="5" fillId="2" borderId="0" xfId="0" applyFont="1" applyFill="1" applyAlignment="1">
      <alignment horizontal="left" vertical="center"/>
    </xf>
    <xf numFmtId="0" fontId="1" fillId="2" borderId="0" xfId="0" applyFont="1" applyFill="1" applyAlignment="1">
      <alignment horizontal="left" vertical="center"/>
    </xf>
    <xf numFmtId="0" fontId="17" fillId="0" borderId="0" xfId="0" applyFont="1" applyAlignment="1">
      <alignment horizontal="left" vertical="top" wrapText="1"/>
    </xf>
    <xf numFmtId="0" fontId="2" fillId="2" borderId="0" xfId="0" applyFont="1" applyFill="1" applyAlignment="1">
      <alignment horizontal="left" vertical="center"/>
    </xf>
    <xf numFmtId="0" fontId="14" fillId="3" borderId="0" xfId="0" applyFont="1" applyFill="1" applyAlignment="1">
      <alignment vertical="center" wrapText="1"/>
    </xf>
    <xf numFmtId="0" fontId="0" fillId="3" borderId="0" xfId="0" applyFill="1"/>
    <xf numFmtId="0" fontId="14" fillId="0" borderId="0" xfId="0" applyFont="1" applyAlignment="1">
      <alignment vertical="center" wrapText="1"/>
    </xf>
    <xf numFmtId="0" fontId="19" fillId="5" borderId="0" xfId="0" applyFont="1" applyFill="1"/>
    <xf numFmtId="0" fontId="4" fillId="0" borderId="0" xfId="0" applyFont="1"/>
    <xf numFmtId="0" fontId="26" fillId="0" borderId="0" xfId="0" applyFont="1"/>
    <xf numFmtId="0" fontId="18" fillId="2" borderId="0" xfId="0" applyFont="1" applyFill="1" applyAlignment="1">
      <alignment horizontal="lef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D47"/>
  <sheetViews>
    <sheetView showGridLines="0" workbookViewId="0">
      <selection activeCell="B1" sqref="B1:D1"/>
    </sheetView>
  </sheetViews>
  <sheetFormatPr baseColWidth="10" defaultColWidth="8.83203125" defaultRowHeight="15" x14ac:dyDescent="0.2"/>
  <cols>
    <col min="1" max="1" width="2.5" customWidth="1"/>
    <col min="2" max="2" width="40" customWidth="1"/>
    <col min="3" max="3" width="16" customWidth="1"/>
    <col min="4" max="4" width="30" customWidth="1"/>
  </cols>
  <sheetData>
    <row r="1" spans="2:4" ht="34" customHeight="1" x14ac:dyDescent="0.2">
      <c r="B1" s="41" t="s">
        <v>70</v>
      </c>
      <c r="C1" s="38"/>
      <c r="D1" s="38"/>
    </row>
    <row r="2" spans="2:4" ht="20" customHeight="1" x14ac:dyDescent="0.2">
      <c r="B2" s="43" t="s">
        <v>0</v>
      </c>
      <c r="C2" s="38"/>
      <c r="D2" s="38"/>
    </row>
    <row r="3" spans="2:4" ht="16" customHeight="1" x14ac:dyDescent="0.2">
      <c r="B3" s="37" t="s">
        <v>1</v>
      </c>
      <c r="C3" s="38"/>
      <c r="D3" s="38"/>
    </row>
    <row r="5" spans="2:4" ht="26" customHeight="1" x14ac:dyDescent="0.2">
      <c r="B5" s="39" t="s">
        <v>2</v>
      </c>
      <c r="C5" s="38"/>
      <c r="D5" s="38"/>
    </row>
    <row r="7" spans="2:4" ht="22" customHeight="1" x14ac:dyDescent="0.2">
      <c r="B7" s="40" t="s">
        <v>3</v>
      </c>
      <c r="C7" s="38"/>
      <c r="D7" s="38"/>
    </row>
    <row r="8" spans="2:4" x14ac:dyDescent="0.2">
      <c r="B8" s="1" t="s">
        <v>4</v>
      </c>
      <c r="C8" s="2">
        <v>600</v>
      </c>
    </row>
    <row r="9" spans="2:4" x14ac:dyDescent="0.2">
      <c r="B9" s="1" t="s">
        <v>5</v>
      </c>
      <c r="C9" s="3">
        <v>0.4</v>
      </c>
    </row>
    <row r="10" spans="2:4" x14ac:dyDescent="0.2">
      <c r="B10" s="1" t="s">
        <v>6</v>
      </c>
      <c r="C10" s="4">
        <v>1200000</v>
      </c>
    </row>
    <row r="12" spans="2:4" ht="22" customHeight="1" x14ac:dyDescent="0.2">
      <c r="B12" s="40" t="s">
        <v>7</v>
      </c>
      <c r="C12" s="38"/>
      <c r="D12" s="38"/>
    </row>
    <row r="13" spans="2:4" x14ac:dyDescent="0.2">
      <c r="B13" s="1" t="s">
        <v>8</v>
      </c>
      <c r="C13" s="4">
        <v>189</v>
      </c>
    </row>
    <row r="14" spans="2:4" x14ac:dyDescent="0.2">
      <c r="B14" s="1" t="s">
        <v>9</v>
      </c>
      <c r="C14" s="5">
        <v>1.5</v>
      </c>
    </row>
    <row r="15" spans="2:4" x14ac:dyDescent="0.2">
      <c r="B15" s="1" t="s">
        <v>10</v>
      </c>
      <c r="C15" s="4">
        <v>15</v>
      </c>
    </row>
    <row r="16" spans="2:4" x14ac:dyDescent="0.2">
      <c r="B16" s="1" t="s">
        <v>11</v>
      </c>
      <c r="C16" s="4">
        <v>50</v>
      </c>
      <c r="D16" s="6" t="s">
        <v>12</v>
      </c>
    </row>
    <row r="18" spans="2:4" ht="22" customHeight="1" x14ac:dyDescent="0.2">
      <c r="B18" s="40" t="s">
        <v>13</v>
      </c>
      <c r="C18" s="38"/>
      <c r="D18" s="38"/>
    </row>
    <row r="19" spans="2:4" x14ac:dyDescent="0.2">
      <c r="B19" s="1" t="s">
        <v>14</v>
      </c>
      <c r="C19" s="3">
        <v>0.92</v>
      </c>
    </row>
    <row r="20" spans="2:4" x14ac:dyDescent="0.2">
      <c r="B20" s="1" t="s">
        <v>15</v>
      </c>
      <c r="C20" s="2">
        <v>40</v>
      </c>
    </row>
    <row r="21" spans="2:4" x14ac:dyDescent="0.2">
      <c r="B21" s="1" t="s">
        <v>16</v>
      </c>
      <c r="C21" s="3">
        <v>0.08</v>
      </c>
    </row>
    <row r="23" spans="2:4" ht="22" customHeight="1" x14ac:dyDescent="0.2">
      <c r="B23" s="40" t="s">
        <v>17</v>
      </c>
      <c r="C23" s="38"/>
      <c r="D23" s="38"/>
    </row>
    <row r="24" spans="2:4" x14ac:dyDescent="0.2">
      <c r="B24" s="1" t="s">
        <v>18</v>
      </c>
      <c r="C24" s="7">
        <f>C8*C9</f>
        <v>240</v>
      </c>
    </row>
    <row r="25" spans="2:4" ht="18" x14ac:dyDescent="0.2">
      <c r="B25" s="1" t="s">
        <v>19</v>
      </c>
      <c r="C25" s="8">
        <f>C24*C13</f>
        <v>45360</v>
      </c>
    </row>
    <row r="26" spans="2:4" x14ac:dyDescent="0.2">
      <c r="B26" s="1" t="s">
        <v>20</v>
      </c>
      <c r="C26" s="9">
        <f>C14*C16+C15</f>
        <v>90</v>
      </c>
    </row>
    <row r="27" spans="2:4" x14ac:dyDescent="0.2">
      <c r="B27" s="1" t="s">
        <v>21</v>
      </c>
      <c r="C27" s="10">
        <f>C13-C26</f>
        <v>99</v>
      </c>
    </row>
    <row r="28" spans="2:4" x14ac:dyDescent="0.2">
      <c r="B28" s="1" t="s">
        <v>22</v>
      </c>
      <c r="C28" s="10">
        <f>C24*C27</f>
        <v>23760</v>
      </c>
    </row>
    <row r="29" spans="2:4" x14ac:dyDescent="0.2">
      <c r="B29" s="1" t="s">
        <v>23</v>
      </c>
      <c r="C29" s="11">
        <f>IFERROR(C25/C10,0)</f>
        <v>3.78E-2</v>
      </c>
      <c r="D29" s="6" t="s">
        <v>24</v>
      </c>
    </row>
    <row r="31" spans="2:4" ht="22" customHeight="1" x14ac:dyDescent="0.2">
      <c r="B31" s="40" t="s">
        <v>25</v>
      </c>
      <c r="C31" s="38"/>
      <c r="D31" s="38"/>
    </row>
    <row r="32" spans="2:4" x14ac:dyDescent="0.2">
      <c r="B32" s="12" t="s">
        <v>26</v>
      </c>
      <c r="C32" s="13" t="s">
        <v>27</v>
      </c>
      <c r="D32" s="13" t="s">
        <v>28</v>
      </c>
    </row>
    <row r="33" spans="2:4" x14ac:dyDescent="0.2">
      <c r="B33" s="14" t="s">
        <v>29</v>
      </c>
      <c r="C33" s="15">
        <f>C24</f>
        <v>240</v>
      </c>
      <c r="D33" s="16">
        <f>C33*$C$13</f>
        <v>45360</v>
      </c>
    </row>
    <row r="34" spans="2:4" x14ac:dyDescent="0.2">
      <c r="B34" s="14" t="s">
        <v>30</v>
      </c>
      <c r="C34" s="15">
        <f>C33*$C$19+$C$20</f>
        <v>260.8</v>
      </c>
      <c r="D34" s="16">
        <f>C34*$C$13</f>
        <v>49291.200000000004</v>
      </c>
    </row>
    <row r="35" spans="2:4" x14ac:dyDescent="0.2">
      <c r="B35" s="14" t="s">
        <v>31</v>
      </c>
      <c r="C35" s="15">
        <f>C34*$C$19+$C$20</f>
        <v>279.93600000000004</v>
      </c>
      <c r="D35" s="16">
        <f>C35*$C$13</f>
        <v>52907.90400000001</v>
      </c>
    </row>
    <row r="36" spans="2:4" x14ac:dyDescent="0.2">
      <c r="B36" s="14" t="s">
        <v>32</v>
      </c>
      <c r="C36" s="15">
        <f>C35*$C$19+$C$20</f>
        <v>297.54112000000003</v>
      </c>
      <c r="D36" s="16">
        <f>C36*$C$13</f>
        <v>56235.271680000005</v>
      </c>
    </row>
    <row r="37" spans="2:4" x14ac:dyDescent="0.2">
      <c r="B37" s="14" t="s">
        <v>33</v>
      </c>
      <c r="C37" s="15">
        <f>C36*$C$19+$C$20</f>
        <v>313.73783040000006</v>
      </c>
      <c r="D37" s="16">
        <f>C37*$C$13</f>
        <v>59296.449945600012</v>
      </c>
    </row>
    <row r="38" spans="2:4" ht="16" x14ac:dyDescent="0.2">
      <c r="B38" s="17" t="s">
        <v>34</v>
      </c>
      <c r="C38" s="18"/>
      <c r="D38" s="19">
        <f>SUM(D33:D37)</f>
        <v>263090.82562560006</v>
      </c>
    </row>
    <row r="40" spans="2:4" ht="22" customHeight="1" x14ac:dyDescent="0.2">
      <c r="B40" s="40" t="s">
        <v>35</v>
      </c>
      <c r="C40" s="38"/>
      <c r="D40" s="38"/>
    </row>
    <row r="41" spans="2:4" x14ac:dyDescent="0.2">
      <c r="B41" s="1" t="s">
        <v>36</v>
      </c>
      <c r="C41" s="7">
        <f>IFERROR($C$21*$C$10/$C$13,0)</f>
        <v>507.93650793650795</v>
      </c>
    </row>
    <row r="42" spans="2:4" x14ac:dyDescent="0.2">
      <c r="B42" s="1" t="s">
        <v>37</v>
      </c>
      <c r="C42" s="11">
        <f>IFERROR(C41/C8,0)</f>
        <v>0.84656084656084662</v>
      </c>
    </row>
    <row r="43" spans="2:4" x14ac:dyDescent="0.2">
      <c r="B43" s="1" t="s">
        <v>38</v>
      </c>
      <c r="C43" s="20">
        <f>MAX(C41-C24,0)</f>
        <v>267.93650793650795</v>
      </c>
    </row>
    <row r="45" spans="2:4" x14ac:dyDescent="0.2">
      <c r="B45" s="42" t="s">
        <v>39</v>
      </c>
      <c r="C45" s="38"/>
      <c r="D45" s="38"/>
    </row>
    <row r="46" spans="2:4" x14ac:dyDescent="0.2">
      <c r="B46" s="38"/>
      <c r="C46" s="38"/>
      <c r="D46" s="38"/>
    </row>
    <row r="47" spans="2:4" x14ac:dyDescent="0.2">
      <c r="B47" s="38"/>
      <c r="C47" s="38"/>
      <c r="D47" s="38"/>
    </row>
  </sheetData>
  <mergeCells count="11">
    <mergeCell ref="B45:D47"/>
    <mergeCell ref="B40:D40"/>
    <mergeCell ref="B18:D18"/>
    <mergeCell ref="B12:D12"/>
    <mergeCell ref="B7:D7"/>
    <mergeCell ref="B3:D3"/>
    <mergeCell ref="B5:D5"/>
    <mergeCell ref="B31:D31"/>
    <mergeCell ref="B23:D23"/>
    <mergeCell ref="B1:D1"/>
    <mergeCell ref="B2:D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7"/>
  <sheetViews>
    <sheetView showGridLines="0" tabSelected="1" workbookViewId="0">
      <selection sqref="A1:K1"/>
    </sheetView>
  </sheetViews>
  <sheetFormatPr baseColWidth="10" defaultColWidth="8.83203125" defaultRowHeight="15" x14ac:dyDescent="0.2"/>
  <cols>
    <col min="1" max="1" width="22" customWidth="1"/>
    <col min="2" max="2" width="9" customWidth="1"/>
    <col min="3" max="3" width="8" customWidth="1"/>
    <col min="4" max="5" width="12" customWidth="1"/>
    <col min="6" max="6" width="10" customWidth="1"/>
    <col min="7" max="7" width="12" customWidth="1"/>
    <col min="8" max="8" width="10" customWidth="1"/>
    <col min="9" max="11" width="13" customWidth="1"/>
  </cols>
  <sheetData>
    <row r="1" spans="1:11" ht="28" customHeight="1" x14ac:dyDescent="0.2">
      <c r="A1" s="50" t="s">
        <v>71</v>
      </c>
      <c r="B1" s="38"/>
      <c r="C1" s="38"/>
      <c r="D1" s="38"/>
      <c r="E1" s="38"/>
      <c r="F1" s="38"/>
      <c r="G1" s="38"/>
      <c r="H1" s="38"/>
      <c r="I1" s="38"/>
      <c r="J1" s="38"/>
      <c r="K1" s="38"/>
    </row>
    <row r="2" spans="1:11" x14ac:dyDescent="0.2">
      <c r="A2" s="48" t="s">
        <v>40</v>
      </c>
      <c r="B2" s="38"/>
      <c r="C2" s="38"/>
      <c r="D2" s="38"/>
      <c r="E2" s="38"/>
      <c r="F2" s="38"/>
      <c r="G2" s="38"/>
      <c r="H2" s="38"/>
      <c r="I2" s="38"/>
      <c r="J2" s="38"/>
      <c r="K2" s="38"/>
    </row>
    <row r="4" spans="1:11" ht="30" customHeight="1" x14ac:dyDescent="0.2">
      <c r="A4" s="21" t="s">
        <v>41</v>
      </c>
      <c r="B4" s="21" t="s">
        <v>42</v>
      </c>
      <c r="C4" s="21" t="s">
        <v>43</v>
      </c>
      <c r="D4" s="21" t="s">
        <v>44</v>
      </c>
      <c r="E4" s="21" t="s">
        <v>45</v>
      </c>
      <c r="F4" s="21" t="s">
        <v>46</v>
      </c>
      <c r="G4" s="21" t="s">
        <v>47</v>
      </c>
      <c r="H4" s="21" t="s">
        <v>27</v>
      </c>
      <c r="I4" s="21" t="s">
        <v>48</v>
      </c>
      <c r="J4" s="21" t="s">
        <v>49</v>
      </c>
      <c r="K4" s="21" t="s">
        <v>50</v>
      </c>
    </row>
    <row r="5" spans="1:11" x14ac:dyDescent="0.2">
      <c r="A5" s="22" t="s">
        <v>51</v>
      </c>
      <c r="B5" s="23">
        <v>600</v>
      </c>
      <c r="C5" s="24">
        <v>0.4</v>
      </c>
      <c r="D5" s="25">
        <v>189</v>
      </c>
      <c r="E5" s="26">
        <v>1.5</v>
      </c>
      <c r="F5" s="25">
        <v>15</v>
      </c>
      <c r="G5" s="25">
        <v>50</v>
      </c>
      <c r="H5" s="15">
        <f>B5*C5</f>
        <v>240</v>
      </c>
      <c r="I5" s="27">
        <f>H5*D5</f>
        <v>45360</v>
      </c>
      <c r="J5" s="28">
        <f>D5-(E5*G5+F5)</f>
        <v>99</v>
      </c>
      <c r="K5" s="29">
        <f>J5*H5</f>
        <v>23760</v>
      </c>
    </row>
    <row r="6" spans="1:11" x14ac:dyDescent="0.2">
      <c r="A6" s="22" t="s">
        <v>52</v>
      </c>
      <c r="B6" s="23">
        <v>250</v>
      </c>
      <c r="C6" s="24">
        <v>0.45</v>
      </c>
      <c r="D6" s="25">
        <v>249</v>
      </c>
      <c r="E6" s="26">
        <v>2</v>
      </c>
      <c r="F6" s="25">
        <v>20</v>
      </c>
      <c r="G6" s="25">
        <v>50</v>
      </c>
      <c r="H6" s="15">
        <f>B6*C6</f>
        <v>112.5</v>
      </c>
      <c r="I6" s="27">
        <f>H6*D6</f>
        <v>28012.5</v>
      </c>
      <c r="J6" s="28">
        <f>D6-(E6*G6+F6)</f>
        <v>129</v>
      </c>
      <c r="K6" s="29">
        <f>J6*H6</f>
        <v>14512.5</v>
      </c>
    </row>
    <row r="7" spans="1:11" x14ac:dyDescent="0.2">
      <c r="A7" s="22" t="s">
        <v>53</v>
      </c>
      <c r="B7" s="23">
        <v>300</v>
      </c>
      <c r="C7" s="24">
        <v>0.35</v>
      </c>
      <c r="D7" s="25">
        <v>159</v>
      </c>
      <c r="E7" s="26">
        <v>1.5</v>
      </c>
      <c r="F7" s="25">
        <v>12</v>
      </c>
      <c r="G7" s="25">
        <v>50</v>
      </c>
      <c r="H7" s="15">
        <f>B7*C7</f>
        <v>105</v>
      </c>
      <c r="I7" s="27">
        <f>H7*D7</f>
        <v>16695</v>
      </c>
      <c r="J7" s="28">
        <f>D7-(E7*G7+F7)</f>
        <v>72</v>
      </c>
      <c r="K7" s="29">
        <f>J7*H7</f>
        <v>7560</v>
      </c>
    </row>
    <row r="8" spans="1:11" x14ac:dyDescent="0.2">
      <c r="A8" s="22" t="s">
        <v>54</v>
      </c>
      <c r="B8" s="23">
        <v>180</v>
      </c>
      <c r="C8" s="24">
        <v>0.35</v>
      </c>
      <c r="D8" s="25">
        <v>139</v>
      </c>
      <c r="E8" s="26">
        <v>1.5</v>
      </c>
      <c r="F8" s="25">
        <v>25</v>
      </c>
      <c r="G8" s="25">
        <v>50</v>
      </c>
      <c r="H8" s="15">
        <f>B8*C8</f>
        <v>62.999999999999993</v>
      </c>
      <c r="I8" s="27">
        <f>H8*D8</f>
        <v>8756.9999999999982</v>
      </c>
      <c r="J8" s="28">
        <f>D8-(E8*G8+F8)</f>
        <v>39</v>
      </c>
      <c r="K8" s="29">
        <f>J8*H8</f>
        <v>2456.9999999999995</v>
      </c>
    </row>
    <row r="9" spans="1:11" x14ac:dyDescent="0.2">
      <c r="A9" s="22" t="s">
        <v>55</v>
      </c>
      <c r="B9" s="23">
        <v>400</v>
      </c>
      <c r="C9" s="24">
        <v>0.3</v>
      </c>
      <c r="D9" s="25">
        <v>99</v>
      </c>
      <c r="E9" s="26">
        <v>1</v>
      </c>
      <c r="F9" s="25">
        <v>8</v>
      </c>
      <c r="G9" s="25">
        <v>50</v>
      </c>
      <c r="H9" s="15">
        <f>B9*C9</f>
        <v>120</v>
      </c>
      <c r="I9" s="27">
        <f>H9*D9</f>
        <v>11880</v>
      </c>
      <c r="J9" s="28">
        <f>D9-(E9*G9+F9)</f>
        <v>41</v>
      </c>
      <c r="K9" s="29">
        <f>J9*H9</f>
        <v>4920</v>
      </c>
    </row>
    <row r="10" spans="1:11" x14ac:dyDescent="0.2">
      <c r="A10" s="30" t="s">
        <v>56</v>
      </c>
      <c r="I10" s="31">
        <f>SUM(I5:I9)</f>
        <v>110704.5</v>
      </c>
      <c r="K10" s="31">
        <f>SUM(K5:K9)</f>
        <v>53209.5</v>
      </c>
    </row>
    <row r="13" spans="1:11" ht="16" x14ac:dyDescent="0.2">
      <c r="A13" s="49" t="s">
        <v>57</v>
      </c>
      <c r="B13" s="38"/>
      <c r="C13" s="38"/>
      <c r="D13" s="38"/>
      <c r="E13" s="38"/>
      <c r="F13" s="38"/>
      <c r="G13" s="38"/>
      <c r="H13" s="38"/>
      <c r="I13" s="38"/>
      <c r="J13" s="38"/>
      <c r="K13" s="38"/>
    </row>
    <row r="14" spans="1:11" x14ac:dyDescent="0.2">
      <c r="A14" s="32" t="s">
        <v>58</v>
      </c>
      <c r="B14" s="32" t="s">
        <v>59</v>
      </c>
      <c r="C14" s="47" t="s">
        <v>60</v>
      </c>
      <c r="D14" s="38"/>
      <c r="E14" s="38"/>
      <c r="F14" s="38"/>
      <c r="G14" s="38"/>
      <c r="H14" s="38"/>
      <c r="I14" s="38"/>
      <c r="J14" s="38"/>
      <c r="K14" s="38"/>
    </row>
    <row r="15" spans="1:11" x14ac:dyDescent="0.2">
      <c r="A15" s="33" t="s">
        <v>61</v>
      </c>
      <c r="B15" s="34" t="s">
        <v>62</v>
      </c>
      <c r="C15" s="46" t="s">
        <v>63</v>
      </c>
      <c r="D15" s="38"/>
      <c r="E15" s="38"/>
      <c r="F15" s="38"/>
      <c r="G15" s="38"/>
      <c r="H15" s="38"/>
      <c r="I15" s="38"/>
      <c r="J15" s="38"/>
      <c r="K15" s="38"/>
    </row>
    <row r="16" spans="1:11" x14ac:dyDescent="0.2">
      <c r="A16" s="35" t="s">
        <v>64</v>
      </c>
      <c r="B16" s="36" t="s">
        <v>65</v>
      </c>
      <c r="C16" s="44" t="s">
        <v>66</v>
      </c>
      <c r="D16" s="45"/>
      <c r="E16" s="45"/>
      <c r="F16" s="45"/>
      <c r="G16" s="45"/>
      <c r="H16" s="45"/>
      <c r="I16" s="45"/>
      <c r="J16" s="45"/>
      <c r="K16" s="45"/>
    </row>
    <row r="17" spans="1:11" x14ac:dyDescent="0.2">
      <c r="A17" s="33" t="s">
        <v>67</v>
      </c>
      <c r="B17" s="34" t="s">
        <v>68</v>
      </c>
      <c r="C17" s="46" t="s">
        <v>69</v>
      </c>
      <c r="D17" s="38"/>
      <c r="E17" s="38"/>
      <c r="F17" s="38"/>
      <c r="G17" s="38"/>
      <c r="H17" s="38"/>
      <c r="I17" s="38"/>
      <c r="J17" s="38"/>
      <c r="K17" s="38"/>
    </row>
  </sheetData>
  <mergeCells count="7">
    <mergeCell ref="A1:K1"/>
    <mergeCell ref="C16:K16"/>
    <mergeCell ref="C15:K15"/>
    <mergeCell ref="C14:K14"/>
    <mergeCell ref="A2:K2"/>
    <mergeCell ref="C17:K17"/>
    <mergeCell ref="A13:K13"/>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Wartungsrechner</vt:lpstr>
      <vt:lpstr>Anlagentypen &amp; Staffel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HandwerkStars Wartungsvertrags-Rechner, Werkzeug 3</dc:title>
  <dc:creator>Jerome Fischer</dc:creator>
  <cp:lastModifiedBy>Jerome Fischer</cp:lastModifiedBy>
  <dcterms:created xsi:type="dcterms:W3CDTF">2026-06-07T13:38:50Z</dcterms:created>
  <dcterms:modified xsi:type="dcterms:W3CDTF">2026-06-07T13:41:12Z</dcterms:modified>
</cp:coreProperties>
</file>